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D55" i="6" l="1"/>
  <c r="D45" i="6"/>
  <c r="C19" i="6" l="1"/>
  <c r="C17" i="6"/>
  <c r="C16" i="6"/>
  <c r="C26" i="6"/>
  <c r="C28" i="6"/>
  <c r="G55" i="6"/>
  <c r="G26" i="6"/>
  <c r="G24" i="6"/>
  <c r="G32" i="6"/>
  <c r="G9" i="6"/>
  <c r="G69" i="6" l="1"/>
  <c r="G65" i="6"/>
  <c r="G57" i="6"/>
  <c r="G53" i="6"/>
  <c r="G43" i="6"/>
  <c r="G33" i="6"/>
  <c r="G23" i="6"/>
  <c r="G13" i="6"/>
  <c r="G5" i="6"/>
  <c r="D16" i="8" l="1"/>
  <c r="G42" i="5" l="1"/>
  <c r="F42" i="5"/>
  <c r="D42" i="5"/>
  <c r="C42" i="5"/>
  <c r="E21" i="5"/>
  <c r="E42" i="5" s="1"/>
  <c r="H21" i="5" l="1"/>
  <c r="H42" i="5" s="1"/>
  <c r="G16" i="4"/>
  <c r="F16" i="4"/>
  <c r="D16" i="4"/>
  <c r="C16" i="4"/>
  <c r="H8" i="4"/>
  <c r="E9" i="4"/>
  <c r="H9" i="4" s="1"/>
  <c r="E8" i="4"/>
  <c r="E7" i="4"/>
  <c r="H7" i="4" s="1"/>
  <c r="H16" i="4" l="1"/>
  <c r="E16" i="4"/>
  <c r="G16" i="8"/>
  <c r="F16" i="8"/>
  <c r="C16" i="8"/>
  <c r="E8" i="8"/>
  <c r="H8" i="8" s="1"/>
  <c r="E6" i="8"/>
  <c r="H6" i="8" s="1"/>
  <c r="C12" i="6"/>
  <c r="E16" i="8" l="1"/>
  <c r="H16" i="8"/>
  <c r="F69" i="6" l="1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C65" i="6"/>
  <c r="E65" i="6" s="1"/>
  <c r="C57" i="6"/>
  <c r="C53" i="6"/>
  <c r="C43" i="6"/>
  <c r="C33" i="6"/>
  <c r="E33" i="6" s="1"/>
  <c r="C23" i="6"/>
  <c r="C13" i="6"/>
  <c r="C5" i="6"/>
  <c r="H66" i="6"/>
  <c r="H61" i="6"/>
  <c r="H60" i="6"/>
  <c r="H51" i="6"/>
  <c r="H50" i="6"/>
  <c r="H46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E64" i="6"/>
  <c r="H64" i="6" s="1"/>
  <c r="E63" i="6"/>
  <c r="H63" i="6" s="1"/>
  <c r="E62" i="6"/>
  <c r="H62" i="6" s="1"/>
  <c r="E61" i="6"/>
  <c r="E60" i="6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77" i="6" l="1"/>
  <c r="E57" i="6"/>
  <c r="H57" i="6" s="1"/>
  <c r="E43" i="6"/>
  <c r="H43" i="6" s="1"/>
  <c r="D77" i="6"/>
  <c r="E23" i="6"/>
  <c r="H23" i="6" s="1"/>
  <c r="H65" i="6"/>
  <c r="H33" i="6"/>
  <c r="F77" i="6"/>
  <c r="H69" i="6"/>
  <c r="E13" i="6"/>
  <c r="H13" i="6" s="1"/>
  <c r="E53" i="6"/>
  <c r="H53" i="6" s="1"/>
  <c r="C77" i="6"/>
  <c r="E5" i="6"/>
  <c r="H5" i="6" l="1"/>
  <c r="H77" i="6" s="1"/>
  <c r="E77" i="6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<sst xmlns="http://schemas.openxmlformats.org/spreadsheetml/2006/main" count="203" uniqueCount="141">
  <si>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</si>
  <si>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</si>
  <si>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</si>
  <si>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</si>
  <si>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</si>
  <si>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</si>
  <si>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</si>
  <si>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</si>
  <si>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</si>
  <si>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</si>
  <si>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</si>
  <si>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</si>
  <si>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</si>
  <si>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</si>
  <si>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</si>
  <si>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</si>
  <si>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</si>
  <si>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</si>
  <si>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</si>
  <si>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</si>
  <si>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</si>
  <si>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</si>
  <si>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</si>
  <si>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</si>
  <si>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</si>
  <si>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</si>
  <si>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</si>
  <si>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</si>
  <si>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</si>
  <si>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</si>
  <si>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</si>
  <si>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</si>
  <si>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</si>
  <si>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</si>
  <si>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</si>
  <si>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</si>
  <si>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</si>
  <si>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</si>
  <si>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</si>
  <si>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</si>
  <si>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</si>
  <si>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</si>
  <si>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</si>
  <si>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</si>
  <si>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</si>
  <si>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</si>
  <si>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</si>
  <si>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</si>
  <si>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</si>
  <si>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</si>
  <si>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</si>
  <si>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</si>
  <si>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</si>
  <si>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</si>
  <si>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</si>
  <si>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</si>
  <si>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</si>
  <si>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</si>
  <si>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</si>
  <si>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</si>
  <si>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</si>
  <si>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</si>
  <si>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</si>
  <si>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</si>
  <si>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</si>
  <si>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</si>
  <si>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</si>
  <si>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</si>
  <si>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</si>
  <si>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</si>
  <si>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</si>
  <si>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</si>
  <si>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</si>
  <si>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</si>
  <si>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</si>
  <si>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</si>
  <si>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</si>
  <si>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</si>
  <si>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</si>
  <si>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</si>
  <si>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</si>
  <si>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</si>
  <si>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</si>
  <si>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</si>
  <si>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</si>
  <si>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</si>
  <si>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</si>
  <si>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</si>
  <si>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</si>
  <si>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</si>
  <si>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</si>
  <si>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</si>
  <si>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</si>
  <si>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</si>
  <si>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</si>
  <si>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</si>
  <si>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</si>
  <si>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</si>
  <si>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</si>
  <si>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</si>
  <si>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</si>
  <si>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</si>
  <si>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</si>
  <si>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</si>
  <si>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</si>
  <si>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</si>
  <si>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</si>
  <si>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</si>
  <si>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</si>
  <si>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</si>
  <si>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</si>
  <si>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</si>
  <si>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</si>
  <si>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</si>
  <si>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</si>
  <si>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</si>
  <si>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</si>
  <si>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</si>
  <si>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</si>
  <si>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</si>
  <si>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</si>
  <si>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</si>
  <si>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</si>
  <si>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</si>
  <si>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</si>
  <si>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</si>
  <si>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</si>
  <si>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</si>
  <si>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</si>
  <si>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</si>
  <si>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</si>
  <si>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</si>
  <si>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</si>
  <si>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*</t>
  </si>
  <si>
    <t>Centro de Ciencias Explora</t>
  </si>
  <si>
    <t>Centros del Saber</t>
  </si>
  <si>
    <t>Estacionamiento</t>
  </si>
  <si>
    <t>Patronato de Explora
Estado Analítico del Ejercicio del Presupuesto de Egresos
Clasificación por Objeto del Gasto (Capítulo y Concepto)
Del 01 de Enero al 31 de Diciembre del 2021</t>
  </si>
  <si>
    <t>Patronato de Explora
Estado Analítico del Ejercicio del Presupuesto de Egresos
Clasificación Económica (por Tipo de Gasto)
Del 01 de Enero al 31 de Diciembre del 2021</t>
  </si>
  <si>
    <t>Patronato de Explora
Estado Analítico del Ejercicio del Presupuesto de Egresos
Clasificación Administrativa
Del 01 de Enero al 31 de Diciembre del 2021</t>
  </si>
  <si>
    <t>Patronato de Explora
Estado Analítico del Ejercicio del Presupuesto de Egresos
Clasificación Funcional (Finalidad y Función)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</si>
</sst>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0" fillId="0" borderId="0" xfId="0" applyNumberFormat="1" applyProtection="1">
      <protection locked="0"/>
    </xf>
    <xf numFmtId="4" fontId="2" fillId="0" borderId="15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1</xdr:row>
      <xdr:rowOff>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1666875</xdr:colOff>
      <xdr:row>1</xdr:row>
      <xdr:rowOff>12373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641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1390649</xdr:colOff>
      <xdr:row>1</xdr:row>
      <xdr:rowOff>9904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4" cy="58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1476375</xdr:colOff>
      <xdr:row>19</xdr:row>
      <xdr:rowOff>0</xdr:rowOff>
    </xdr:to>
    <xdr:pic>
      <xdr:nvPicPr>
        <xdr:cNvPr id="3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825"/>
          <a:ext cx="1638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9525</xdr:rowOff>
    </xdr:from>
    <xdr:to>
      <xdr:col>1</xdr:col>
      <xdr:colOff>1476375</xdr:colOff>
      <xdr:row>33</xdr:row>
      <xdr:rowOff>9525</xdr:rowOff>
    </xdr:to>
    <xdr:pic>
      <xdr:nvPicPr>
        <xdr:cNvPr id="4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1638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1553209</xdr:colOff>
      <xdr:row>1</xdr:row>
      <xdr:rowOff>9524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943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topLeftCell="A45" workbookViewId="0">
      <selection activeCell="D77" sqref="D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" style="1"/>
    <col min="10" max="10" width="12.6640625" style="1" bestFit="1" customWidth="1"/>
    <col min="11" max="16384" width="12" style="1"/>
  </cols>
  <sheetData>
    <row r="1" spans="1:9" ht="50.1" customHeight="1" x14ac:dyDescent="0.2">
      <c r="A1" s="53" t="s">
        <v>137</v>
      </c>
      <c r="B1" s="54"/>
      <c r="C1" s="54"/>
      <c r="D1" s="54"/>
      <c r="E1" s="54"/>
      <c r="F1" s="54"/>
      <c r="G1" s="54"/>
      <c r="H1" s="55"/>
    </row>
    <row r="2" spans="1:9" x14ac:dyDescent="0.2">
      <c r="A2" s="58" t="s">
        <v>59</v>
      </c>
      <c r="B2" s="59"/>
      <c r="C2" s="53" t="s">
        <v>65</v>
      </c>
      <c r="D2" s="54"/>
      <c r="E2" s="54"/>
      <c r="F2" s="54"/>
      <c r="G2" s="55"/>
      <c r="H2" s="56" t="s">
        <v>64</v>
      </c>
    </row>
    <row r="3" spans="1:9" ht="24.95" customHeight="1" x14ac:dyDescent="0.2">
      <c r="A3" s="60"/>
      <c r="B3" s="61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7"/>
    </row>
    <row r="4" spans="1:9" x14ac:dyDescent="0.2">
      <c r="A4" s="62"/>
      <c r="B4" s="63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9" x14ac:dyDescent="0.2">
      <c r="A5" s="50" t="s">
        <v>66</v>
      </c>
      <c r="B5" s="7"/>
      <c r="C5" s="14">
        <f>SUM(C6:C12)</f>
        <v>22338006.620000001</v>
      </c>
      <c r="D5" s="14">
        <f>SUM(D6:D12)</f>
        <v>0</v>
      </c>
      <c r="E5" s="14">
        <f>+C5+D5</f>
        <v>22338006.620000001</v>
      </c>
      <c r="F5" s="14">
        <f>SUM(F6:F12)</f>
        <v>14696938.259999998</v>
      </c>
      <c r="G5" s="14">
        <f>SUM(G6:G12)</f>
        <v>14249332.439999999</v>
      </c>
      <c r="H5" s="14">
        <f>+E5-F5</f>
        <v>7641068.3600000031</v>
      </c>
    </row>
    <row r="6" spans="1:9" x14ac:dyDescent="0.2">
      <c r="A6" s="5"/>
      <c r="B6" s="11" t="s">
        <v>75</v>
      </c>
      <c r="C6" s="15">
        <v>8857593.3300000001</v>
      </c>
      <c r="D6" s="15"/>
      <c r="E6" s="15">
        <f t="shared" ref="E6:E69" si="0">+C6+D6</f>
        <v>8857593.3300000001</v>
      </c>
      <c r="F6" s="15">
        <v>7675662.6399999997</v>
      </c>
      <c r="G6" s="15">
        <v>7675662.6399999997</v>
      </c>
      <c r="H6" s="15">
        <f t="shared" ref="H6:H69" si="1">+E6-F6</f>
        <v>1181930.6900000004</v>
      </c>
    </row>
    <row r="7" spans="1:9" x14ac:dyDescent="0.2">
      <c r="A7" s="5"/>
      <c r="B7" s="11" t="s">
        <v>76</v>
      </c>
      <c r="C7" s="15">
        <v>3694529.49</v>
      </c>
      <c r="D7" s="15"/>
      <c r="E7" s="15">
        <f t="shared" si="0"/>
        <v>3694529.49</v>
      </c>
      <c r="F7" s="15">
        <v>1000742.96</v>
      </c>
      <c r="G7" s="15">
        <v>1000742.96</v>
      </c>
      <c r="H7" s="15">
        <f t="shared" si="1"/>
        <v>2693786.5300000003</v>
      </c>
    </row>
    <row r="8" spans="1:9" x14ac:dyDescent="0.2">
      <c r="A8" s="5"/>
      <c r="B8" s="11" t="s">
        <v>77</v>
      </c>
      <c r="C8" s="15">
        <v>1220260.46</v>
      </c>
      <c r="D8" s="15"/>
      <c r="E8" s="15">
        <f t="shared" si="0"/>
        <v>1220260.46</v>
      </c>
      <c r="F8" s="15">
        <v>737876.47</v>
      </c>
      <c r="G8" s="15">
        <v>737876.47</v>
      </c>
      <c r="H8" s="15">
        <f t="shared" si="1"/>
        <v>482383.99</v>
      </c>
    </row>
    <row r="9" spans="1:9" x14ac:dyDescent="0.2">
      <c r="A9" s="5"/>
      <c r="B9" s="11" t="s">
        <v>35</v>
      </c>
      <c r="C9" s="15">
        <v>4506846.45</v>
      </c>
      <c r="D9" s="15"/>
      <c r="E9" s="15">
        <f t="shared" si="0"/>
        <v>4506846.45</v>
      </c>
      <c r="F9" s="15">
        <v>2418717.88</v>
      </c>
      <c r="G9" s="15">
        <f>2418717.88-447605.82</f>
        <v>1971112.0599999998</v>
      </c>
      <c r="H9" s="15">
        <f t="shared" si="1"/>
        <v>2088128.5700000003</v>
      </c>
      <c r="I9" s="1" t="s">
        <v>133</v>
      </c>
    </row>
    <row r="10" spans="1:9" x14ac:dyDescent="0.2">
      <c r="A10" s="5"/>
      <c r="B10" s="11" t="s">
        <v>78</v>
      </c>
      <c r="C10" s="15">
        <v>2397082.25</v>
      </c>
      <c r="D10" s="15"/>
      <c r="E10" s="15">
        <f t="shared" si="0"/>
        <v>2397082.25</v>
      </c>
      <c r="F10" s="15">
        <v>1342953.11</v>
      </c>
      <c r="G10" s="15">
        <v>1342953.11</v>
      </c>
      <c r="H10" s="15">
        <f t="shared" si="1"/>
        <v>1054129.1399999999</v>
      </c>
    </row>
    <row r="11" spans="1:9" x14ac:dyDescent="0.2">
      <c r="A11" s="5"/>
      <c r="B11" s="11" t="s">
        <v>36</v>
      </c>
      <c r="C11" s="15"/>
      <c r="D11" s="15"/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9" x14ac:dyDescent="0.2">
      <c r="A12" s="5"/>
      <c r="B12" s="11" t="s">
        <v>79</v>
      </c>
      <c r="C12" s="15">
        <f>1661694.37+0.27</f>
        <v>1661694.6400000001</v>
      </c>
      <c r="D12" s="15"/>
      <c r="E12" s="15">
        <f t="shared" si="0"/>
        <v>1661694.6400000001</v>
      </c>
      <c r="F12" s="15">
        <v>1520985.2</v>
      </c>
      <c r="G12" s="15">
        <v>1520985.2</v>
      </c>
      <c r="H12" s="15">
        <f t="shared" si="1"/>
        <v>140709.44000000018</v>
      </c>
    </row>
    <row r="13" spans="1:9" x14ac:dyDescent="0.2">
      <c r="A13" s="50" t="s">
        <v>67</v>
      </c>
      <c r="B13" s="7"/>
      <c r="C13" s="15">
        <f>SUM(C14:C22)</f>
        <v>3976645.5300000003</v>
      </c>
      <c r="D13" s="15">
        <f>SUM(D14:D22)</f>
        <v>0</v>
      </c>
      <c r="E13" s="15">
        <f t="shared" si="0"/>
        <v>3976645.5300000003</v>
      </c>
      <c r="F13" s="15">
        <f>SUM(F14:F22)</f>
        <v>1958660.7</v>
      </c>
      <c r="G13" s="15">
        <f>SUM(G14:G22)</f>
        <v>1958660.7</v>
      </c>
      <c r="H13" s="15">
        <f t="shared" si="1"/>
        <v>2017984.8300000003</v>
      </c>
    </row>
    <row r="14" spans="1:9" x14ac:dyDescent="0.2">
      <c r="A14" s="5"/>
      <c r="B14" s="11" t="s">
        <v>80</v>
      </c>
      <c r="C14" s="15">
        <v>1248555.8</v>
      </c>
      <c r="D14" s="15"/>
      <c r="E14" s="15">
        <f t="shared" si="0"/>
        <v>1248555.8</v>
      </c>
      <c r="F14" s="15">
        <v>571767.54</v>
      </c>
      <c r="G14" s="15">
        <v>571767.54</v>
      </c>
      <c r="H14" s="15">
        <f t="shared" si="1"/>
        <v>676788.26</v>
      </c>
    </row>
    <row r="15" spans="1:9" x14ac:dyDescent="0.2">
      <c r="A15" s="5"/>
      <c r="B15" s="11" t="s">
        <v>81</v>
      </c>
      <c r="C15" s="15">
        <v>166606.19</v>
      </c>
      <c r="D15" s="15"/>
      <c r="E15" s="15">
        <f t="shared" si="0"/>
        <v>166606.19</v>
      </c>
      <c r="F15" s="15">
        <v>0</v>
      </c>
      <c r="G15" s="15">
        <v>0</v>
      </c>
      <c r="H15" s="15">
        <f t="shared" si="1"/>
        <v>166606.19</v>
      </c>
    </row>
    <row r="16" spans="1:9" x14ac:dyDescent="0.2">
      <c r="A16" s="5"/>
      <c r="B16" s="11" t="s">
        <v>82</v>
      </c>
      <c r="C16" s="15">
        <f>1158000-228674.86-9987.95</f>
        <v>919337.19000000006</v>
      </c>
      <c r="D16" s="15"/>
      <c r="E16" s="15">
        <f t="shared" si="0"/>
        <v>919337.19000000006</v>
      </c>
      <c r="F16" s="15">
        <v>166565.14000000001</v>
      </c>
      <c r="G16" s="15">
        <v>166565.14000000001</v>
      </c>
      <c r="H16" s="15">
        <f t="shared" si="1"/>
        <v>752772.05</v>
      </c>
    </row>
    <row r="17" spans="1:9" x14ac:dyDescent="0.2">
      <c r="A17" s="5"/>
      <c r="B17" s="11" t="s">
        <v>83</v>
      </c>
      <c r="C17" s="15">
        <f>550000+228674.86</f>
        <v>778674.86</v>
      </c>
      <c r="D17" s="15"/>
      <c r="E17" s="15">
        <f t="shared" si="0"/>
        <v>778674.86</v>
      </c>
      <c r="F17" s="15">
        <v>778674.86</v>
      </c>
      <c r="G17" s="15">
        <v>778674.86</v>
      </c>
      <c r="H17" s="15">
        <f t="shared" si="1"/>
        <v>0</v>
      </c>
    </row>
    <row r="18" spans="1:9" x14ac:dyDescent="0.2">
      <c r="A18" s="5"/>
      <c r="B18" s="11" t="s">
        <v>84</v>
      </c>
      <c r="C18" s="15">
        <v>138800</v>
      </c>
      <c r="D18" s="15"/>
      <c r="E18" s="15">
        <f t="shared" si="0"/>
        <v>138800</v>
      </c>
      <c r="F18" s="15">
        <v>12083.52</v>
      </c>
      <c r="G18" s="15">
        <v>12083.52</v>
      </c>
      <c r="H18" s="15">
        <f t="shared" si="1"/>
        <v>126716.48</v>
      </c>
    </row>
    <row r="19" spans="1:9" x14ac:dyDescent="0.2">
      <c r="A19" s="5"/>
      <c r="B19" s="11" t="s">
        <v>85</v>
      </c>
      <c r="C19" s="15">
        <f>158745.54+9987.95</f>
        <v>168733.49000000002</v>
      </c>
      <c r="D19" s="15"/>
      <c r="E19" s="15">
        <f t="shared" si="0"/>
        <v>168733.49000000002</v>
      </c>
      <c r="F19" s="15">
        <v>168733.49</v>
      </c>
      <c r="G19" s="15">
        <v>168733.49</v>
      </c>
      <c r="H19" s="15">
        <f t="shared" si="1"/>
        <v>0</v>
      </c>
    </row>
    <row r="20" spans="1:9" x14ac:dyDescent="0.2">
      <c r="A20" s="5"/>
      <c r="B20" s="11" t="s">
        <v>86</v>
      </c>
      <c r="C20" s="15">
        <v>288000</v>
      </c>
      <c r="D20" s="15"/>
      <c r="E20" s="15">
        <f t="shared" si="0"/>
        <v>288000</v>
      </c>
      <c r="F20" s="15">
        <v>29977.17</v>
      </c>
      <c r="G20" s="15">
        <v>29977.17</v>
      </c>
      <c r="H20" s="15">
        <f t="shared" si="1"/>
        <v>258022.83000000002</v>
      </c>
    </row>
    <row r="21" spans="1:9" x14ac:dyDescent="0.2">
      <c r="A21" s="5"/>
      <c r="B21" s="11" t="s">
        <v>87</v>
      </c>
      <c r="C21" s="15">
        <v>0</v>
      </c>
      <c r="D21" s="15"/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9" x14ac:dyDescent="0.2">
      <c r="A22" s="5"/>
      <c r="B22" s="11" t="s">
        <v>88</v>
      </c>
      <c r="C22" s="15">
        <v>267938</v>
      </c>
      <c r="D22" s="15"/>
      <c r="E22" s="15">
        <f t="shared" si="0"/>
        <v>267938</v>
      </c>
      <c r="F22" s="15">
        <v>230858.98</v>
      </c>
      <c r="G22" s="15">
        <v>230858.98</v>
      </c>
      <c r="H22" s="15">
        <f t="shared" si="1"/>
        <v>37079.01999999999</v>
      </c>
    </row>
    <row r="23" spans="1:9" x14ac:dyDescent="0.2">
      <c r="A23" s="50" t="s">
        <v>68</v>
      </c>
      <c r="B23" s="7"/>
      <c r="C23" s="15">
        <f>SUM(C24:C32)</f>
        <v>16791383.350000001</v>
      </c>
      <c r="D23" s="15">
        <f>SUM(D24:D32)</f>
        <v>550313.92000000004</v>
      </c>
      <c r="E23" s="15">
        <f t="shared" si="0"/>
        <v>17341697.270000003</v>
      </c>
      <c r="F23" s="15">
        <f>SUM(F24:F32)</f>
        <v>9561211.459999999</v>
      </c>
      <c r="G23" s="15">
        <f>SUM(G24:G32)</f>
        <v>9467683.5500000007</v>
      </c>
      <c r="H23" s="15">
        <f t="shared" si="1"/>
        <v>7780485.8100000042</v>
      </c>
    </row>
    <row r="24" spans="1:9" x14ac:dyDescent="0.2">
      <c r="A24" s="5"/>
      <c r="B24" s="11" t="s">
        <v>89</v>
      </c>
      <c r="C24" s="15">
        <v>2764595.72</v>
      </c>
      <c r="D24" s="15"/>
      <c r="E24" s="15">
        <f t="shared" si="0"/>
        <v>2764595.72</v>
      </c>
      <c r="F24" s="15">
        <v>675626.69</v>
      </c>
      <c r="G24" s="15">
        <f>675626.69-41337</f>
        <v>634289.68999999994</v>
      </c>
      <c r="H24" s="15">
        <f t="shared" si="1"/>
        <v>2088969.0300000003</v>
      </c>
      <c r="I24" s="1" t="s">
        <v>133</v>
      </c>
    </row>
    <row r="25" spans="1:9" x14ac:dyDescent="0.2">
      <c r="A25" s="5"/>
      <c r="B25" s="11" t="s">
        <v>90</v>
      </c>
      <c r="C25" s="15">
        <v>2404000</v>
      </c>
      <c r="D25" s="15"/>
      <c r="E25" s="15">
        <f t="shared" si="0"/>
        <v>2404000</v>
      </c>
      <c r="F25" s="15">
        <v>115500</v>
      </c>
      <c r="G25" s="15">
        <v>115500</v>
      </c>
      <c r="H25" s="15">
        <f t="shared" si="1"/>
        <v>2288500</v>
      </c>
    </row>
    <row r="26" spans="1:9" x14ac:dyDescent="0.2">
      <c r="A26" s="5"/>
      <c r="B26" s="11" t="s">
        <v>91</v>
      </c>
      <c r="C26" s="15">
        <f>780088.62+1251354.12</f>
        <v>2031442.7400000002</v>
      </c>
      <c r="D26" s="15"/>
      <c r="E26" s="15">
        <f t="shared" si="0"/>
        <v>2031442.7400000002</v>
      </c>
      <c r="F26" s="15">
        <v>2031442.74</v>
      </c>
      <c r="G26" s="15">
        <f>2031442.74-20263.91</f>
        <v>2011178.83</v>
      </c>
      <c r="H26" s="15">
        <f t="shared" si="1"/>
        <v>0</v>
      </c>
    </row>
    <row r="27" spans="1:9" x14ac:dyDescent="0.2">
      <c r="A27" s="5"/>
      <c r="B27" s="11" t="s">
        <v>92</v>
      </c>
      <c r="C27" s="15">
        <v>858658.69</v>
      </c>
      <c r="D27" s="15"/>
      <c r="E27" s="15">
        <f t="shared" si="0"/>
        <v>858658.69</v>
      </c>
      <c r="F27" s="15">
        <v>529243.93999999994</v>
      </c>
      <c r="G27" s="15">
        <v>529243.93999999994</v>
      </c>
      <c r="H27" s="15">
        <f t="shared" si="1"/>
        <v>329414.75</v>
      </c>
    </row>
    <row r="28" spans="1:9" x14ac:dyDescent="0.2">
      <c r="A28" s="5"/>
      <c r="B28" s="11" t="s">
        <v>93</v>
      </c>
      <c r="C28" s="15">
        <f>4392719.84-1251354.12</f>
        <v>3141365.7199999997</v>
      </c>
      <c r="D28" s="15"/>
      <c r="E28" s="15">
        <f t="shared" si="0"/>
        <v>3141365.7199999997</v>
      </c>
      <c r="F28" s="15">
        <v>2270132.27</v>
      </c>
      <c r="G28" s="15">
        <v>2270132.27</v>
      </c>
      <c r="H28" s="15">
        <f t="shared" si="1"/>
        <v>871233.44999999972</v>
      </c>
    </row>
    <row r="29" spans="1:9" x14ac:dyDescent="0.2">
      <c r="A29" s="5"/>
      <c r="B29" s="11" t="s">
        <v>94</v>
      </c>
      <c r="C29" s="15">
        <v>1629879.4</v>
      </c>
      <c r="D29" s="15"/>
      <c r="E29" s="15">
        <f t="shared" si="0"/>
        <v>1629879.4</v>
      </c>
      <c r="F29" s="15">
        <v>205954.1</v>
      </c>
      <c r="G29" s="15">
        <v>205954.1</v>
      </c>
      <c r="H29" s="15">
        <f t="shared" si="1"/>
        <v>1423925.2999999998</v>
      </c>
    </row>
    <row r="30" spans="1:9" x14ac:dyDescent="0.2">
      <c r="A30" s="5"/>
      <c r="B30" s="11" t="s">
        <v>95</v>
      </c>
      <c r="C30" s="15">
        <v>441473.02</v>
      </c>
      <c r="D30" s="15"/>
      <c r="E30" s="15">
        <f t="shared" si="0"/>
        <v>441473.02</v>
      </c>
      <c r="F30" s="15">
        <v>153300.09</v>
      </c>
      <c r="G30" s="15">
        <v>153300.09</v>
      </c>
      <c r="H30" s="15">
        <f t="shared" si="1"/>
        <v>288172.93000000005</v>
      </c>
    </row>
    <row r="31" spans="1:9" x14ac:dyDescent="0.2">
      <c r="A31" s="5"/>
      <c r="B31" s="11" t="s">
        <v>96</v>
      </c>
      <c r="C31" s="15">
        <v>99000</v>
      </c>
      <c r="D31" s="15"/>
      <c r="E31" s="15">
        <f t="shared" si="0"/>
        <v>99000</v>
      </c>
      <c r="F31" s="15">
        <v>95939.16</v>
      </c>
      <c r="G31" s="15">
        <v>95939.16</v>
      </c>
      <c r="H31" s="15">
        <f t="shared" si="1"/>
        <v>3060.8399999999965</v>
      </c>
    </row>
    <row r="32" spans="1:9" x14ac:dyDescent="0.2">
      <c r="A32" s="5"/>
      <c r="B32" s="11" t="s">
        <v>19</v>
      </c>
      <c r="C32" s="15">
        <v>3420968.06</v>
      </c>
      <c r="D32" s="15">
        <v>550313.92000000004</v>
      </c>
      <c r="E32" s="15">
        <f t="shared" si="0"/>
        <v>3971281.98</v>
      </c>
      <c r="F32" s="15">
        <v>3484072.47</v>
      </c>
      <c r="G32" s="15">
        <f>3484072.47-31927</f>
        <v>3452145.47</v>
      </c>
      <c r="H32" s="15">
        <f t="shared" si="1"/>
        <v>487209.50999999978</v>
      </c>
      <c r="I32" s="1" t="s">
        <v>133</v>
      </c>
    </row>
    <row r="33" spans="1:11" x14ac:dyDescent="0.2">
      <c r="A33" s="50" t="s">
        <v>69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11" x14ac:dyDescent="0.2">
      <c r="A34" s="5"/>
      <c r="B34" s="11" t="s">
        <v>97</v>
      </c>
      <c r="C34" s="15"/>
      <c r="D34" s="15"/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11" x14ac:dyDescent="0.2">
      <c r="A35" s="5"/>
      <c r="B35" s="11" t="s">
        <v>98</v>
      </c>
      <c r="C35" s="15"/>
      <c r="D35" s="15"/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11" x14ac:dyDescent="0.2">
      <c r="A36" s="5"/>
      <c r="B36" s="11" t="s">
        <v>99</v>
      </c>
      <c r="C36" s="15"/>
      <c r="D36" s="15"/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11" x14ac:dyDescent="0.2">
      <c r="A37" s="5"/>
      <c r="B37" s="11" t="s">
        <v>100</v>
      </c>
      <c r="C37" s="15"/>
      <c r="D37" s="15"/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11" x14ac:dyDescent="0.2">
      <c r="A38" s="5"/>
      <c r="B38" s="11" t="s">
        <v>41</v>
      </c>
      <c r="C38" s="15"/>
      <c r="D38" s="15"/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11" x14ac:dyDescent="0.2">
      <c r="A39" s="5"/>
      <c r="B39" s="11" t="s">
        <v>101</v>
      </c>
      <c r="C39" s="15"/>
      <c r="D39" s="15"/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11" x14ac:dyDescent="0.2">
      <c r="A40" s="5"/>
      <c r="B40" s="11" t="s">
        <v>102</v>
      </c>
      <c r="C40" s="15"/>
      <c r="D40" s="15"/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11" x14ac:dyDescent="0.2">
      <c r="A41" s="5"/>
      <c r="B41" s="11" t="s">
        <v>37</v>
      </c>
      <c r="C41" s="15"/>
      <c r="D41" s="15"/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11" x14ac:dyDescent="0.2">
      <c r="A42" s="5"/>
      <c r="B42" s="11" t="s">
        <v>103</v>
      </c>
      <c r="C42" s="15"/>
      <c r="D42" s="15"/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11" x14ac:dyDescent="0.2">
      <c r="A43" s="50" t="s">
        <v>70</v>
      </c>
      <c r="B43" s="7"/>
      <c r="C43" s="15">
        <f>SUM(C44:C52)</f>
        <v>1297035.78</v>
      </c>
      <c r="D43" s="15">
        <f>SUM(D44:D52)</f>
        <v>51328300.469999999</v>
      </c>
      <c r="E43" s="15">
        <f t="shared" si="0"/>
        <v>52625336.25</v>
      </c>
      <c r="F43" s="15">
        <f>SUM(F44:F52)</f>
        <v>41466733.289999999</v>
      </c>
      <c r="G43" s="15">
        <f>SUM(G44:G52)</f>
        <v>41466733.289999999</v>
      </c>
      <c r="H43" s="15">
        <f t="shared" si="1"/>
        <v>11158602.960000001</v>
      </c>
      <c r="J43" s="51"/>
      <c r="K43" s="51"/>
    </row>
    <row r="44" spans="1:11" x14ac:dyDescent="0.2">
      <c r="A44" s="5"/>
      <c r="B44" s="11" t="s">
        <v>104</v>
      </c>
      <c r="C44" s="15">
        <v>623404.68999999994</v>
      </c>
      <c r="D44" s="15"/>
      <c r="E44" s="15">
        <f t="shared" si="0"/>
        <v>623404.68999999994</v>
      </c>
      <c r="F44" s="15">
        <v>0</v>
      </c>
      <c r="G44" s="15">
        <v>0</v>
      </c>
      <c r="H44" s="15">
        <f t="shared" si="1"/>
        <v>623404.68999999994</v>
      </c>
    </row>
    <row r="45" spans="1:11" x14ac:dyDescent="0.2">
      <c r="A45" s="5"/>
      <c r="B45" s="11" t="s">
        <v>105</v>
      </c>
      <c r="C45" s="15">
        <v>119000</v>
      </c>
      <c r="D45" s="15">
        <f>49217677.79+240000+1870622.68</f>
        <v>51328300.469999999</v>
      </c>
      <c r="E45" s="15">
        <f t="shared" si="0"/>
        <v>51447300.469999999</v>
      </c>
      <c r="F45" s="15">
        <v>41466733.289999999</v>
      </c>
      <c r="G45" s="15">
        <v>41466733.289999999</v>
      </c>
      <c r="H45" s="15">
        <f t="shared" si="1"/>
        <v>9980567.1799999997</v>
      </c>
    </row>
    <row r="46" spans="1:11" x14ac:dyDescent="0.2">
      <c r="A46" s="5"/>
      <c r="B46" s="11" t="s">
        <v>106</v>
      </c>
      <c r="C46" s="15"/>
      <c r="D46" s="15"/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11" x14ac:dyDescent="0.2">
      <c r="A47" s="5"/>
      <c r="B47" s="11" t="s">
        <v>107</v>
      </c>
      <c r="C47" s="15">
        <v>2000</v>
      </c>
      <c r="D47" s="15"/>
      <c r="E47" s="15">
        <f t="shared" si="0"/>
        <v>2000</v>
      </c>
      <c r="F47" s="15">
        <v>0</v>
      </c>
      <c r="G47" s="15">
        <v>0</v>
      </c>
      <c r="H47" s="15">
        <f t="shared" si="1"/>
        <v>2000</v>
      </c>
    </row>
    <row r="48" spans="1:11" x14ac:dyDescent="0.2">
      <c r="A48" s="5"/>
      <c r="B48" s="11" t="s">
        <v>108</v>
      </c>
      <c r="C48" s="15"/>
      <c r="D48" s="15"/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10" x14ac:dyDescent="0.2">
      <c r="A49" s="5"/>
      <c r="B49" s="11" t="s">
        <v>109</v>
      </c>
      <c r="C49" s="15">
        <v>60000</v>
      </c>
      <c r="D49" s="15"/>
      <c r="E49" s="15">
        <f t="shared" si="0"/>
        <v>60000</v>
      </c>
      <c r="F49" s="15">
        <v>0</v>
      </c>
      <c r="G49" s="15">
        <v>0</v>
      </c>
      <c r="H49" s="15">
        <f t="shared" si="1"/>
        <v>60000</v>
      </c>
    </row>
    <row r="50" spans="1:10" x14ac:dyDescent="0.2">
      <c r="A50" s="5"/>
      <c r="B50" s="11" t="s">
        <v>110</v>
      </c>
      <c r="C50" s="15"/>
      <c r="D50" s="15"/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10" x14ac:dyDescent="0.2">
      <c r="A51" s="5"/>
      <c r="B51" s="11" t="s">
        <v>111</v>
      </c>
      <c r="C51" s="15"/>
      <c r="D51" s="15"/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10" x14ac:dyDescent="0.2">
      <c r="A52" s="5"/>
      <c r="B52" s="11" t="s">
        <v>112</v>
      </c>
      <c r="C52" s="15">
        <v>492631.09</v>
      </c>
      <c r="D52" s="15"/>
      <c r="E52" s="15">
        <f t="shared" si="0"/>
        <v>492631.09</v>
      </c>
      <c r="F52" s="15">
        <v>0</v>
      </c>
      <c r="G52" s="15">
        <v>0</v>
      </c>
      <c r="H52" s="15">
        <f t="shared" si="1"/>
        <v>492631.09</v>
      </c>
    </row>
    <row r="53" spans="1:10" x14ac:dyDescent="0.2">
      <c r="A53" s="50" t="s">
        <v>71</v>
      </c>
      <c r="B53" s="7"/>
      <c r="C53" s="15">
        <f>SUM(C54:C56)</f>
        <v>2115000</v>
      </c>
      <c r="D53" s="15">
        <f>SUM(D54:D56)</f>
        <v>60092623.350000001</v>
      </c>
      <c r="E53" s="15">
        <f t="shared" si="0"/>
        <v>62207623.350000001</v>
      </c>
      <c r="F53" s="15">
        <f>SUM(F54:F56)</f>
        <v>38547589.340000004</v>
      </c>
      <c r="G53" s="15">
        <f>SUM(G54:G56)</f>
        <v>38420343.810000002</v>
      </c>
      <c r="H53" s="15">
        <f t="shared" si="1"/>
        <v>23660034.009999998</v>
      </c>
      <c r="J53" s="51"/>
    </row>
    <row r="54" spans="1:10" x14ac:dyDescent="0.2">
      <c r="A54" s="5"/>
      <c r="B54" s="11" t="s">
        <v>113</v>
      </c>
      <c r="C54" s="15"/>
      <c r="D54" s="15"/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10" x14ac:dyDescent="0.2">
      <c r="A55" s="5"/>
      <c r="B55" s="11" t="s">
        <v>114</v>
      </c>
      <c r="C55" s="15">
        <v>2115000</v>
      </c>
      <c r="D55" s="15">
        <f>38557046.03+3606200+10700000+7229377.32</f>
        <v>60092623.350000001</v>
      </c>
      <c r="E55" s="15">
        <f t="shared" si="0"/>
        <v>62207623.350000001</v>
      </c>
      <c r="F55" s="15">
        <v>38547589.340000004</v>
      </c>
      <c r="G55" s="15">
        <f>38547589.34-127245.53</f>
        <v>38420343.810000002</v>
      </c>
      <c r="H55" s="15">
        <f t="shared" si="1"/>
        <v>23660034.009999998</v>
      </c>
    </row>
    <row r="56" spans="1:10" x14ac:dyDescent="0.2">
      <c r="A56" s="5"/>
      <c r="B56" s="11" t="s">
        <v>115</v>
      </c>
      <c r="C56" s="15"/>
      <c r="D56" s="15"/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10" x14ac:dyDescent="0.2">
      <c r="A57" s="50" t="s">
        <v>72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10" x14ac:dyDescent="0.2">
      <c r="A58" s="5"/>
      <c r="B58" s="11" t="s">
        <v>116</v>
      </c>
      <c r="C58" s="15"/>
      <c r="D58" s="15"/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10" x14ac:dyDescent="0.2">
      <c r="A59" s="5"/>
      <c r="B59" s="11" t="s">
        <v>117</v>
      </c>
      <c r="C59" s="15"/>
      <c r="D59" s="15"/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10" x14ac:dyDescent="0.2">
      <c r="A60" s="5"/>
      <c r="B60" s="11" t="s">
        <v>118</v>
      </c>
      <c r="C60" s="15"/>
      <c r="D60" s="15"/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10" x14ac:dyDescent="0.2">
      <c r="A61" s="5"/>
      <c r="B61" s="11" t="s">
        <v>119</v>
      </c>
      <c r="C61" s="15"/>
      <c r="D61" s="15"/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10" x14ac:dyDescent="0.2">
      <c r="A62" s="5"/>
      <c r="B62" s="11" t="s">
        <v>120</v>
      </c>
      <c r="C62" s="15"/>
      <c r="D62" s="15"/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10" x14ac:dyDescent="0.2">
      <c r="A63" s="5"/>
      <c r="B63" s="11" t="s">
        <v>121</v>
      </c>
      <c r="C63" s="15"/>
      <c r="D63" s="15"/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10" x14ac:dyDescent="0.2">
      <c r="A64" s="5"/>
      <c r="B64" s="11" t="s">
        <v>122</v>
      </c>
      <c r="C64" s="15"/>
      <c r="D64" s="15"/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50" t="s">
        <v>73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5"/>
      <c r="B66" s="11" t="s">
        <v>38</v>
      </c>
      <c r="C66" s="15"/>
      <c r="D66" s="15"/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/>
      <c r="D67" s="15"/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/>
      <c r="D68" s="15"/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50" t="s">
        <v>74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5"/>
      <c r="B70" s="11" t="s">
        <v>123</v>
      </c>
      <c r="C70" s="15"/>
      <c r="D70" s="15"/>
      <c r="E70" s="15">
        <f t="shared" ref="E70:E76" si="2">+C70+D70</f>
        <v>0</v>
      </c>
      <c r="F70" s="15">
        <v>0</v>
      </c>
      <c r="G70" s="15">
        <v>0</v>
      </c>
      <c r="H70" s="15">
        <f t="shared" ref="H70:H76" si="3">+E70-F70</f>
        <v>0</v>
      </c>
    </row>
    <row r="71" spans="1:8" x14ac:dyDescent="0.2">
      <c r="A71" s="5"/>
      <c r="B71" s="11" t="s">
        <v>124</v>
      </c>
      <c r="C71" s="15"/>
      <c r="D71" s="15"/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5"/>
      <c r="B72" s="11" t="s">
        <v>125</v>
      </c>
      <c r="C72" s="15"/>
      <c r="D72" s="15"/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5"/>
      <c r="B73" s="11" t="s">
        <v>126</v>
      </c>
      <c r="C73" s="15"/>
      <c r="D73" s="15"/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5"/>
      <c r="B74" s="11" t="s">
        <v>127</v>
      </c>
      <c r="C74" s="15"/>
      <c r="D74" s="15"/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5"/>
      <c r="B75" s="11" t="s">
        <v>128</v>
      </c>
      <c r="C75" s="15"/>
      <c r="D75" s="15"/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"/>
      <c r="B76" s="12" t="s">
        <v>129</v>
      </c>
      <c r="C76" s="16"/>
      <c r="D76" s="16"/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58</v>
      </c>
      <c r="C77" s="17">
        <f>+C69+C65+C57+C53+C43+C33+C23+C13+C5</f>
        <v>46518071.280000001</v>
      </c>
      <c r="D77" s="17">
        <f t="shared" ref="D77:H77" si="4">+D69+D65+D57+D53+D43+D33+D23+D13+D5</f>
        <v>111971237.73999999</v>
      </c>
      <c r="E77" s="17">
        <f t="shared" si="4"/>
        <v>158489309.02000001</v>
      </c>
      <c r="F77" s="17">
        <f t="shared" si="4"/>
        <v>106231133.04999998</v>
      </c>
      <c r="G77" s="17">
        <f t="shared" si="4"/>
        <v>105562753.78999999</v>
      </c>
      <c r="H77" s="17">
        <f t="shared" si="4"/>
        <v>52258175.969999999</v>
      </c>
    </row>
    <row r="78" spans="1:8" x14ac:dyDescent="0.2">
      <c r="F78" s="51"/>
      <c r="G78" s="51"/>
    </row>
    <row r="79" spans="1:8" x14ac:dyDescent="0.2">
      <c r="G79" s="51"/>
    </row>
    <row r="80" spans="1:8" x14ac:dyDescent="0.2">
      <c r="C80" s="51"/>
      <c r="D80" s="51"/>
      <c r="E80" s="51"/>
      <c r="F80" s="51"/>
      <c r="G80" s="51"/>
    </row>
    <row r="82" spans="3:7" x14ac:dyDescent="0.2">
      <c r="C82" s="51"/>
      <c r="D82" s="51"/>
      <c r="F82" s="51"/>
      <c r="G82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F16" sqref="F16:G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138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59</v>
      </c>
      <c r="B2" s="59"/>
      <c r="C2" s="53" t="s">
        <v>65</v>
      </c>
      <c r="D2" s="54"/>
      <c r="E2" s="54"/>
      <c r="F2" s="54"/>
      <c r="G2" s="55"/>
      <c r="H2" s="56" t="s">
        <v>64</v>
      </c>
    </row>
    <row r="3" spans="1:8" ht="24.95" customHeight="1" x14ac:dyDescent="0.2">
      <c r="A3" s="60"/>
      <c r="B3" s="61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43106035.5</v>
      </c>
      <c r="D6" s="22">
        <v>550313.92000000004</v>
      </c>
      <c r="E6" s="22">
        <f>+C6+D6</f>
        <v>43656349.420000002</v>
      </c>
      <c r="F6" s="22">
        <v>26216810.419999979</v>
      </c>
      <c r="G6" s="22">
        <v>25675676.68999999</v>
      </c>
      <c r="H6" s="22">
        <f>+E6-F6</f>
        <v>17439539.000000022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3412035.7800000003</v>
      </c>
      <c r="D8" s="52">
        <v>111420923.81999999</v>
      </c>
      <c r="E8" s="22">
        <f>+C8+D8</f>
        <v>114832959.59999999</v>
      </c>
      <c r="F8" s="52">
        <v>80014322.629999995</v>
      </c>
      <c r="G8" s="52">
        <v>79887077.099999994</v>
      </c>
      <c r="H8" s="22">
        <f>+E8-F8</f>
        <v>34818636.969999999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58</v>
      </c>
      <c r="C16" s="17">
        <f t="shared" ref="C16:H16" si="0">+C6+C8</f>
        <v>46518071.280000001</v>
      </c>
      <c r="D16" s="17">
        <f t="shared" si="0"/>
        <v>111971237.73999999</v>
      </c>
      <c r="E16" s="17">
        <f t="shared" si="0"/>
        <v>158489309.01999998</v>
      </c>
      <c r="F16" s="17">
        <f t="shared" si="0"/>
        <v>106231133.04999998</v>
      </c>
      <c r="G16" s="17">
        <f t="shared" si="0"/>
        <v>105562753.78999999</v>
      </c>
      <c r="H16" s="17">
        <f t="shared" si="0"/>
        <v>52258175.970000021</v>
      </c>
    </row>
    <row r="19" spans="6:7" x14ac:dyDescent="0.2">
      <c r="F19" s="51"/>
      <c r="G19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F16" sqref="F16:G16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139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59</v>
      </c>
      <c r="B3" s="59"/>
      <c r="C3" s="53" t="s">
        <v>65</v>
      </c>
      <c r="D3" s="54"/>
      <c r="E3" s="54"/>
      <c r="F3" s="54"/>
      <c r="G3" s="55"/>
      <c r="H3" s="56" t="s">
        <v>64</v>
      </c>
    </row>
    <row r="4" spans="1:8" ht="24.95" customHeight="1" x14ac:dyDescent="0.2">
      <c r="A4" s="60"/>
      <c r="B4" s="61"/>
      <c r="C4" s="9" t="s">
        <v>60</v>
      </c>
      <c r="D4" s="9" t="s">
        <v>130</v>
      </c>
      <c r="E4" s="9" t="s">
        <v>61</v>
      </c>
      <c r="F4" s="9" t="s">
        <v>62</v>
      </c>
      <c r="G4" s="9" t="s">
        <v>63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131</v>
      </c>
      <c r="F5" s="10">
        <v>4</v>
      </c>
      <c r="G5" s="10">
        <v>5</v>
      </c>
      <c r="H5" s="10" t="s">
        <v>132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134</v>
      </c>
      <c r="B7" s="24"/>
      <c r="C7" s="15">
        <v>38572236.730000004</v>
      </c>
      <c r="D7" s="15">
        <v>111971237.73999999</v>
      </c>
      <c r="E7" s="15">
        <f>+C7+D7</f>
        <v>150543474.47</v>
      </c>
      <c r="F7" s="15">
        <v>104089072.08999997</v>
      </c>
      <c r="G7" s="15">
        <v>103420692.82999998</v>
      </c>
      <c r="H7" s="15">
        <f>+E7-F7</f>
        <v>46454402.380000025</v>
      </c>
    </row>
    <row r="8" spans="1:8" x14ac:dyDescent="0.2">
      <c r="A8" s="4" t="s">
        <v>135</v>
      </c>
      <c r="B8" s="24"/>
      <c r="C8" s="15">
        <v>3195834.55</v>
      </c>
      <c r="D8" s="15"/>
      <c r="E8" s="15">
        <f t="shared" ref="E8:E9" si="0">+C8+D8</f>
        <v>3195834.55</v>
      </c>
      <c r="F8" s="15">
        <v>1403289.98</v>
      </c>
      <c r="G8" s="15">
        <v>1403289.98</v>
      </c>
      <c r="H8" s="15">
        <f t="shared" ref="H8:H9" si="1">+E8-F8</f>
        <v>1792544.5699999998</v>
      </c>
    </row>
    <row r="9" spans="1:8" x14ac:dyDescent="0.2">
      <c r="A9" s="4" t="s">
        <v>136</v>
      </c>
      <c r="B9" s="24"/>
      <c r="C9" s="15">
        <v>4750000</v>
      </c>
      <c r="D9" s="15"/>
      <c r="E9" s="15">
        <f t="shared" si="0"/>
        <v>4750000</v>
      </c>
      <c r="F9" s="15">
        <v>738770.98</v>
      </c>
      <c r="G9" s="15">
        <v>738770.98</v>
      </c>
      <c r="H9" s="15">
        <f t="shared" si="1"/>
        <v>4011229.02</v>
      </c>
    </row>
    <row r="10" spans="1:8" x14ac:dyDescent="0.2">
      <c r="A10" s="4" t="s">
        <v>53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54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55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56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57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58</v>
      </c>
      <c r="C16" s="25">
        <f t="shared" ref="C16:D16" si="2">SUM(C7:C15)</f>
        <v>46518071.280000001</v>
      </c>
      <c r="D16" s="25">
        <f t="shared" si="2"/>
        <v>111971237.73999999</v>
      </c>
      <c r="E16" s="25">
        <f>SUM(E7:E15)</f>
        <v>158489309.02000001</v>
      </c>
      <c r="F16" s="25">
        <f t="shared" ref="F16:H16" si="3">SUM(F7:F15)</f>
        <v>106231133.04999998</v>
      </c>
      <c r="G16" s="25">
        <f t="shared" si="3"/>
        <v>105562753.78999999</v>
      </c>
      <c r="H16" s="25">
        <f t="shared" si="3"/>
        <v>52258175.970000029</v>
      </c>
    </row>
    <row r="18" spans="1:8" x14ac:dyDescent="0.2">
      <c r="F18" s="51"/>
      <c r="G18" s="51"/>
    </row>
    <row r="19" spans="1:8" ht="45" customHeight="1" x14ac:dyDescent="0.2">
      <c r="A19" s="53" t="s">
        <v>139</v>
      </c>
      <c r="B19" s="54"/>
      <c r="C19" s="54"/>
      <c r="D19" s="54"/>
      <c r="E19" s="54"/>
      <c r="F19" s="54"/>
      <c r="G19" s="54"/>
      <c r="H19" s="55"/>
    </row>
    <row r="21" spans="1:8" x14ac:dyDescent="0.2">
      <c r="A21" s="58" t="s">
        <v>59</v>
      </c>
      <c r="B21" s="59"/>
      <c r="C21" s="53" t="s">
        <v>65</v>
      </c>
      <c r="D21" s="54"/>
      <c r="E21" s="54"/>
      <c r="F21" s="54"/>
      <c r="G21" s="55"/>
      <c r="H21" s="56" t="s">
        <v>64</v>
      </c>
    </row>
    <row r="22" spans="1:8" ht="22.5" x14ac:dyDescent="0.2">
      <c r="A22" s="60"/>
      <c r="B22" s="61"/>
      <c r="C22" s="9" t="s">
        <v>60</v>
      </c>
      <c r="D22" s="9" t="s">
        <v>130</v>
      </c>
      <c r="E22" s="9" t="s">
        <v>61</v>
      </c>
      <c r="F22" s="9" t="s">
        <v>62</v>
      </c>
      <c r="G22" s="9" t="s">
        <v>63</v>
      </c>
      <c r="H22" s="57"/>
    </row>
    <row r="23" spans="1:8" x14ac:dyDescent="0.2">
      <c r="A23" s="62"/>
      <c r="B23" s="63"/>
      <c r="C23" s="10">
        <v>1</v>
      </c>
      <c r="D23" s="10">
        <v>2</v>
      </c>
      <c r="E23" s="10" t="s">
        <v>131</v>
      </c>
      <c r="F23" s="10">
        <v>4</v>
      </c>
      <c r="G23" s="10">
        <v>5</v>
      </c>
      <c r="H23" s="10" t="s">
        <v>132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58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3" t="s">
        <v>139</v>
      </c>
      <c r="B33" s="54"/>
      <c r="C33" s="54"/>
      <c r="D33" s="54"/>
      <c r="E33" s="54"/>
      <c r="F33" s="54"/>
      <c r="G33" s="54"/>
      <c r="H33" s="55"/>
    </row>
    <row r="34" spans="1:8" x14ac:dyDescent="0.2">
      <c r="A34" s="58" t="s">
        <v>59</v>
      </c>
      <c r="B34" s="59"/>
      <c r="C34" s="53" t="s">
        <v>65</v>
      </c>
      <c r="D34" s="54"/>
      <c r="E34" s="54"/>
      <c r="F34" s="54"/>
      <c r="G34" s="55"/>
      <c r="H34" s="56" t="s">
        <v>64</v>
      </c>
    </row>
    <row r="35" spans="1:8" ht="22.5" x14ac:dyDescent="0.2">
      <c r="A35" s="60"/>
      <c r="B35" s="61"/>
      <c r="C35" s="9" t="s">
        <v>60</v>
      </c>
      <c r="D35" s="9" t="s">
        <v>130</v>
      </c>
      <c r="E35" s="9" t="s">
        <v>61</v>
      </c>
      <c r="F35" s="9" t="s">
        <v>62</v>
      </c>
      <c r="G35" s="9" t="s">
        <v>63</v>
      </c>
      <c r="H35" s="57"/>
    </row>
    <row r="36" spans="1:8" x14ac:dyDescent="0.2">
      <c r="A36" s="62"/>
      <c r="B36" s="63"/>
      <c r="C36" s="10">
        <v>1</v>
      </c>
      <c r="D36" s="10">
        <v>2</v>
      </c>
      <c r="E36" s="10" t="s">
        <v>131</v>
      </c>
      <c r="F36" s="10">
        <v>4</v>
      </c>
      <c r="G36" s="10">
        <v>5</v>
      </c>
      <c r="H36" s="10" t="s">
        <v>132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58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F21" sqref="F21:G2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140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59</v>
      </c>
      <c r="B2" s="59"/>
      <c r="C2" s="53" t="s">
        <v>65</v>
      </c>
      <c r="D2" s="54"/>
      <c r="E2" s="54"/>
      <c r="F2" s="54"/>
      <c r="G2" s="55"/>
      <c r="H2" s="56" t="s">
        <v>64</v>
      </c>
    </row>
    <row r="3" spans="1:8" ht="24.95" customHeight="1" x14ac:dyDescent="0.2">
      <c r="A3" s="60"/>
      <c r="B3" s="61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>
        <v>46518071.280000001</v>
      </c>
      <c r="D21" s="15">
        <v>111971237.73999999</v>
      </c>
      <c r="E21" s="15">
        <f>+C21+D21</f>
        <v>158489309.01999998</v>
      </c>
      <c r="F21" s="15">
        <v>106231133.04999998</v>
      </c>
      <c r="G21" s="15">
        <v>105562753.78999999</v>
      </c>
      <c r="H21" s="15">
        <f>+E21-F21</f>
        <v>52258175.969999999</v>
      </c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58</v>
      </c>
      <c r="C42" s="25">
        <f>+C21</f>
        <v>46518071.280000001</v>
      </c>
      <c r="D42" s="25">
        <f t="shared" ref="D42:H42" si="0">+D21</f>
        <v>111971237.73999999</v>
      </c>
      <c r="E42" s="25">
        <f t="shared" si="0"/>
        <v>158489309.01999998</v>
      </c>
      <c r="F42" s="25">
        <f t="shared" si="0"/>
        <v>106231133.04999998</v>
      </c>
      <c r="G42" s="25">
        <f t="shared" si="0"/>
        <v>105562753.78999999</v>
      </c>
      <c r="H42" s="25">
        <f t="shared" si="0"/>
        <v>52258175.969999999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2018-03-08T21:21:25Z</cp:lastPrinted>
  <dcterms:created xsi:type="dcterms:W3CDTF">2014-02-10T03:37:14Z</dcterms:created>
  <dcterms:modified xsi:type="dcterms:W3CDTF">2022-02-07T23:29:16Z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